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 activeTab="2"/>
  </bookViews>
  <sheets>
    <sheet name="Resumo" sheetId="1" r:id="rId1"/>
    <sheet name="Contratar no Próximo Mês" sheetId="3" r:id="rId2"/>
    <sheet name="Detalhes" sheetId="2" r:id="rId3"/>
    <sheet name="Qtd a contratar por mês" sheetId="5" r:id="rId4"/>
    <sheet name="Qtd executado por mês" sheetId="7" r:id="rId5"/>
  </sheets>
  <definedNames>
    <definedName name="_xlnm.Print_Area" localSheetId="0">Resumo!$A$1:$N$21</definedName>
  </definedNames>
  <calcPr calcId="152511"/>
  <pivotCaches>
    <pivotCache cacheId="12" r:id="rId6"/>
    <pivotCache cacheId="17" r:id="rId7"/>
  </pivotCaches>
</workbook>
</file>

<file path=xl/calcChain.xml><?xml version="1.0" encoding="utf-8"?>
<calcChain xmlns="http://schemas.openxmlformats.org/spreadsheetml/2006/main">
  <c r="L8" i="2" l="1"/>
  <c r="F8" i="2" l="1"/>
  <c r="O6" i="2" l="1"/>
  <c r="O7" i="2"/>
  <c r="O8" i="2"/>
  <c r="O9" i="2"/>
  <c r="O10" i="2"/>
  <c r="O11" i="2"/>
  <c r="O12" i="2"/>
  <c r="O5" i="2"/>
  <c r="L6" i="2" l="1"/>
  <c r="L7" i="2"/>
  <c r="L9" i="2"/>
  <c r="L10" i="2"/>
  <c r="L11" i="2"/>
  <c r="L12" i="2"/>
  <c r="L5" i="2"/>
  <c r="G6" i="2"/>
  <c r="G7" i="2"/>
  <c r="G8" i="2"/>
  <c r="F6" i="2"/>
  <c r="F7" i="2"/>
  <c r="F9" i="2"/>
  <c r="G9" i="2" s="1"/>
  <c r="F10" i="2"/>
  <c r="G10" i="2" s="1"/>
  <c r="F11" i="2"/>
  <c r="G11" i="2" s="1"/>
  <c r="F12" i="2"/>
  <c r="G12" i="2" s="1"/>
  <c r="F5" i="2"/>
  <c r="G5" i="2" s="1"/>
  <c r="L14" i="2" l="1"/>
  <c r="M14" i="2" s="1"/>
  <c r="C29" i="2"/>
  <c r="C19" i="1" s="1"/>
  <c r="K14" i="2"/>
  <c r="C30" i="2" s="1"/>
  <c r="C20" i="1" s="1"/>
  <c r="C22" i="2" l="1"/>
  <c r="C11" i="1" s="1"/>
  <c r="C21" i="2"/>
  <c r="C10" i="1" s="1"/>
  <c r="C17" i="2"/>
  <c r="C6" i="1" s="1"/>
  <c r="D14" i="2"/>
  <c r="C18" i="2" s="1"/>
  <c r="C7" i="1" s="1"/>
  <c r="C26" i="2"/>
  <c r="C25" i="2"/>
  <c r="C14" i="1" l="1"/>
  <c r="C15" i="1"/>
</calcChain>
</file>

<file path=xl/sharedStrings.xml><?xml version="1.0" encoding="utf-8"?>
<sst xmlns="http://schemas.openxmlformats.org/spreadsheetml/2006/main" count="109" uniqueCount="62">
  <si>
    <t>Capacitações autorizadas</t>
  </si>
  <si>
    <t>Quantidade</t>
  </si>
  <si>
    <t>Valor</t>
  </si>
  <si>
    <t>Ação de Capacitação</t>
  </si>
  <si>
    <t>Vagas planejadas</t>
  </si>
  <si>
    <t>Data planejada</t>
  </si>
  <si>
    <t>Iniciou contratação? (S/N)</t>
  </si>
  <si>
    <t>N</t>
  </si>
  <si>
    <t>VMware vSphere: Install, Configure, Manage (V7.0)</t>
  </si>
  <si>
    <t>VMware vSphere: Optimize and Scale</t>
  </si>
  <si>
    <t>Design for Data Privacy</t>
  </si>
  <si>
    <t>MySQL Database Administration</t>
  </si>
  <si>
    <t>S</t>
  </si>
  <si>
    <t>Link Processo Vetor</t>
  </si>
  <si>
    <t>Valor planejado / autorizado</t>
  </si>
  <si>
    <t>Total</t>
  </si>
  <si>
    <t>Capcatitações autorizadas</t>
  </si>
  <si>
    <t>Executado? (S/N)</t>
  </si>
  <si>
    <t>Capacitações Executadas</t>
  </si>
  <si>
    <t>Referência:</t>
  </si>
  <si>
    <t>Evento Agile Brazil 2022 - Métodos de Desenvolvimento de Software</t>
  </si>
  <si>
    <t>data término da execução</t>
  </si>
  <si>
    <t>Total Geral</t>
  </si>
  <si>
    <t>Valor contratado</t>
  </si>
  <si>
    <t>Previsão início contratação (30 dias antes da execução)</t>
  </si>
  <si>
    <t>Valores</t>
  </si>
  <si>
    <t>Capacitações a serem contratadas até o fim do próximo mês com processo de contratação não iniciado</t>
  </si>
  <si>
    <t>Rótulos de Linha</t>
  </si>
  <si>
    <t>Mês para início da contratação</t>
  </si>
  <si>
    <t>4/2022</t>
  </si>
  <si>
    <t>5/2022</t>
  </si>
  <si>
    <t>6/2022</t>
  </si>
  <si>
    <t>9/2022</t>
  </si>
  <si>
    <t>Qtd de capacitações a contratar por mês</t>
  </si>
  <si>
    <t>Capacitações contratadas ou em processo</t>
  </si>
  <si>
    <t>Resumo Situação Plano Anual de Capacitação STI 2022 - Capacitações Autorizadas</t>
  </si>
  <si>
    <t>Plano Anual de Capacitação STI 2022 - Capacitações Autorizadas</t>
  </si>
  <si>
    <t>Diferença (Planejado x Contratado)</t>
  </si>
  <si>
    <t>Total # Ação de Capacitação</t>
  </si>
  <si>
    <t># Ação de Capacitação</t>
  </si>
  <si>
    <t>Total Valor plan. / autoriz.</t>
  </si>
  <si>
    <t>Valor plan. / autoriz.</t>
  </si>
  <si>
    <t>mês término da execução</t>
  </si>
  <si>
    <t>Qtd de capacitações executadas por mês</t>
  </si>
  <si>
    <t>https://intranet.trt9.jus.br/intranet2/f?p=390:41:215134833142155::NO:RP:P41_CD_TB_PROCESSO,P41_CD_TB_VALOR:280160,7642110</t>
  </si>
  <si>
    <t>https://intranet.trt9.jus.br/intranet2/f?p=390:41:213192189947595::NO:RP:P41_CD_TB_PROCESSO,P41_CD_TB_VALOR:280712,7676339</t>
  </si>
  <si>
    <t>Processo Vetor</t>
  </si>
  <si>
    <t>MEM STI 165/2022</t>
  </si>
  <si>
    <t>https://intranet.trt9.jus.br/intranet2/f?p=125:46:304746431431179::NO:RP,46:P46_CD_PROCESSO:2746349</t>
  </si>
  <si>
    <t>MEM STI 168/2022</t>
  </si>
  <si>
    <t>https://intranet.trt9.jus.br/intranet2/f?p=125:46:210657934915839::NO:RP,46:P46_CD_PROCESSO,P53_PROC_MARCADOS:2749806,;</t>
  </si>
  <si>
    <t>(Tudo)</t>
  </si>
  <si>
    <t>Evento Seminário Internacional de Gerenciamento de Projetos - PMI Capítulo São Paulo</t>
  </si>
  <si>
    <t xml:space="preserve">CONTRATAÇÕES DE BENS E SERVIÇOS DE TECNOLOGIA DA INFORMAÇÃO E COMUNICAÇÃO DE ACORDO COM A IN SGD/ME N° 1/2019 E A NOVA RESOLUÇÃO N° 468/2022 DO CNJ. ATUALIZAÇÕES </t>
  </si>
  <si>
    <t>Governança de TI no Setor Público utilizando o COBIT 2019
(IBGP)</t>
  </si>
  <si>
    <t>8/2022</t>
  </si>
  <si>
    <t>10/2022</t>
  </si>
  <si>
    <t>7/2022</t>
  </si>
  <si>
    <t>MEM CSIR 001/2022</t>
  </si>
  <si>
    <t>https://intranet.trt9.jus.br/intranet2/f?p=125:21:316885663121922::NO:RP,21:P21_CD_PROCESSO,P21_CD_VOLUME,P21_CD_DOCUMENTO:2784006,2784006,2784006</t>
  </si>
  <si>
    <t>MEM SOCTI 132/2022</t>
  </si>
  <si>
    <t>https://intranet.trt9.jus.br/intranet2/f?p=125:21:316885663121922::NO:RP,21:P21_CD_PROCESSO,P21_CD_VOLUME,P21_CD_DOCUMENTO:2783605,2783605,2783605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</si>
</sst>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mm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8" fontId="0" fillId="0" borderId="0" xfId="0" applyNumberFormat="1"/>
    <xf numFmtId="8" fontId="0" fillId="0" borderId="1" xfId="0" applyNumberFormat="1" applyBorder="1"/>
    <xf numFmtId="0" fontId="4" fillId="0" borderId="0" xfId="0" applyFont="1"/>
    <xf numFmtId="0" fontId="2" fillId="0" borderId="1" xfId="1" applyBorder="1" applyAlignment="1">
      <alignment horizontal="center" vertical="center"/>
    </xf>
    <xf numFmtId="0" fontId="0" fillId="0" borderId="0" xfId="0" pivotButton="1"/>
    <xf numFmtId="43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3" xfId="0" applyFill="1" applyBorder="1"/>
    <xf numFmtId="8" fontId="0" fillId="2" borderId="1" xfId="0" applyNumberFormat="1" applyFill="1" applyBorder="1"/>
    <xf numFmtId="0" fontId="1" fillId="0" borderId="5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/>
    <xf numFmtId="0" fontId="4" fillId="4" borderId="0" xfId="0" applyFont="1" applyFill="1"/>
    <xf numFmtId="17" fontId="0" fillId="4" borderId="0" xfId="0" applyNumberFormat="1" applyFill="1"/>
    <xf numFmtId="8" fontId="0" fillId="4" borderId="0" xfId="0" applyNumberFormat="1" applyFill="1"/>
    <xf numFmtId="0" fontId="0" fillId="4" borderId="0" xfId="0" applyFill="1" applyBorder="1"/>
    <xf numFmtId="0" fontId="1" fillId="0" borderId="1" xfId="0" applyFont="1" applyFill="1" applyBorder="1"/>
    <xf numFmtId="164" fontId="0" fillId="0" borderId="1" xfId="0" applyNumberForma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3" fillId="0" borderId="0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4" xfId="0" applyFill="1" applyBorder="1"/>
    <xf numFmtId="0" fontId="0" fillId="0" borderId="0" xfId="0" applyAlignment="1">
      <alignment vertical="center"/>
    </xf>
  </cellXfs>
  <cellStyles count="2">
    <cellStyle name="Hiperlink" xfId="1" builtinId="8"/>
    <cellStyle name="Normal" xfId="0" builtinId="0"/>
  </cellStyles>
  <dxfs count="22">
    <dxf>
      <numFmt numFmtId="35" formatCode="_-* #,##0.00_-;\-* #,##0.00_-;_-* &quot;-&quot;??_-;_-@_-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5" formatCode="_-* #,##0.00_-;\-* #,##0.00_-;_-* &quot;-&quot;??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[PAC STI.xlsx]Qtd a contratar por mês!Tabela dinâmica1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5.6932812155024631E-2"/>
          <c:y val="0.28062021245922192"/>
          <c:w val="0.914024289592414"/>
          <c:h val="0.541474420230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'Qtd a contratar por mês'!$B$3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'Qtd a contratar por mês'!$A$4:$A$10</c:f>
              <c:strCache>
                <c:ptCount val="6"/>
                <c:pt idx="0">
                  <c:v>4/2022</c:v>
                </c:pt>
                <c:pt idx="1">
                  <c:v>5/2022</c:v>
                </c:pt>
                <c:pt idx="2">
                  <c:v>6/2022</c:v>
                </c:pt>
                <c:pt idx="3">
                  <c:v>9/2022</c:v>
                </c:pt>
                <c:pt idx="4">
                  <c:v>8/2022</c:v>
                </c:pt>
                <c:pt idx="5">
                  <c:v>10/2022</c:v>
                </c:pt>
              </c:strCache>
            </c:strRef>
          </c:cat>
          <c:val>
            <c:numRef>
              <c:f>'Qtd a contratar por mês'!$B$4:$B$10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598464"/>
        <c:axId val="132598848"/>
      </c:barChart>
      <c:catAx>
        <c:axId val="13259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598848"/>
        <c:crosses val="autoZero"/>
        <c:auto val="1"/>
        <c:lblAlgn val="ctr"/>
        <c:lblOffset val="100"/>
        <c:noMultiLvlLbl val="0"/>
      </c:catAx>
      <c:valAx>
        <c:axId val="1325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5984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[PAC STI.xlsx]Qtd executado por mês!Tabela dinâmica1</c:name>
    <c:fmtId val="5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'Qtd executado por mês'!$B$3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'Qtd executado por mês'!$A$4:$A$7</c:f>
              <c:strCache>
                <c:ptCount val="3"/>
                <c:pt idx="0">
                  <c:v>5/2022</c:v>
                </c:pt>
                <c:pt idx="1">
                  <c:v>6/2022</c:v>
                </c:pt>
                <c:pt idx="2">
                  <c:v>7/2022</c:v>
                </c:pt>
              </c:strCache>
            </c:strRef>
          </c:cat>
          <c:val>
            <c:numRef>
              <c:f>'Qtd executado por mês'!$B$4:$B$7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7"/>
        <c:axId val="132605568"/>
        <c:axId val="132665736"/>
      </c:barChart>
      <c:catAx>
        <c:axId val="1326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65736"/>
        <c:crosses val="autoZero"/>
        <c:auto val="1"/>
        <c:lblAlgn val="ctr"/>
        <c:lblOffset val="100"/>
        <c:noMultiLvlLbl val="0"/>
      </c:catAx>
      <c:valAx>
        <c:axId val="13266573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60556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3</xdr:row>
      <xdr:rowOff>161925</xdr:rowOff>
    </xdr:from>
    <xdr:to>
      <xdr:col>11</xdr:col>
      <xdr:colOff>457201</xdr:colOff>
      <xdr:row>20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3</xdr:row>
      <xdr:rowOff>152399</xdr:rowOff>
    </xdr:from>
    <xdr:to>
      <xdr:col>20</xdr:col>
      <xdr:colOff>228600</xdr:colOff>
      <xdr:row>20</xdr:row>
      <xdr:rowOff>9524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C%20STI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C%20STI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806.380480208332" createdVersion="5" refreshedVersion="5" minRefreshableVersion="3" recordCount="8">
  <cacheSource type="worksheet">
    <worksheetSource ref="B4:L12" sheet="Detalhes" r:id="rId2"/>
  </cacheSource>
  <cacheFields count="11">
    <cacheField name="Ação de Capacitação" numFmtId="0">
      <sharedItems count="12">
        <s v="Governança de TI no Setor Público utilizando o COBIT 2019_x000a__x000a_(IBGP)"/>
        <s v="VMware vSphere: Install, Configure, Manage (V7.0)"/>
        <s v="VMware vSphere: Optimize and Scale"/>
        <s v="Design for Data Privacy"/>
        <s v="MySQL Database Administration"/>
        <s v="CONTRATAÇÕES DE BENS E SERVIÇOS DE TECNOLOGIA DA INFORMAÇÃO E COMUNICAÇÃO DE ACORDO COM A IN SGD/ME N° 1/2019 E A NOVA RESOLUÇÃO N° 468/2022 DO CNJ. ATUALIZAÇÕES "/>
        <s v="Evento Agile Brazil 2022 - Métodos de Desenvolvimento de Software"/>
        <s v="Evento Seminário Internacional de Gerenciamento de Projetos - PMI Capítulo São Paulo"/>
        <s v="CONGRESSO BRASILEIRO DE GESTÃO, PROJETOS E LIDERANÇA" u="1"/>
        <s v="ANÁLISE FORENSE -SEGURANÇA (EAD)" u="1"/>
        <s v="Transformação Digital: Tecnologias e suas Aplicações Práticas" u="1"/>
        <s v="Segurança da informação e Privacidade de Dados Pessoais" u="1"/>
      </sharedItems>
    </cacheField>
    <cacheField name="Vagas planejadas" numFmtId="0">
      <sharedItems containsSemiMixedTypes="0" containsString="0" containsNumber="1" containsInteger="1" minValue="2" maxValue="6"/>
    </cacheField>
    <cacheField name="Valor planejado / autorizado" numFmtId="8">
      <sharedItems containsSemiMixedTypes="0" containsString="0" containsNumber="1" minValue="3040" maxValue="49920"/>
    </cacheField>
    <cacheField name="Data planejada" numFmtId="14">
      <sharedItems containsNonDate="0" containsDate="1" containsMixedTypes="1" minDate="2022-05-09T00:00:00" maxDate="2022-11-23T00:00:00" count="14">
        <d v="2022-11-22T00:00:00"/>
        <d v="2022-05-09T00:00:00"/>
        <d v="2022-06-06T00:00:00"/>
        <d v="2022-07-11T00:00:00"/>
        <d v="2022-10-03T00:00:00"/>
        <d v="2022-09-26T00:00:00"/>
        <d v="2022-10-05T00:00:00"/>
        <d v="2022-11-17T00:00:00"/>
        <d v="2022-09-27T00:00:00" u="1"/>
        <d v="2022-08-15T00:00:00" u="1"/>
        <d v="2022-07-08T00:00:00" u="1"/>
        <d v="2022-10-04T00:00:00" u="1"/>
        <s v="A definir" u="1"/>
        <d v="2022-07-18T00:00:00" u="1"/>
      </sharedItems>
    </cacheField>
    <cacheField name="Previsão início contratação (30 dias antes da execução)" numFmtId="14">
      <sharedItems containsNonDate="0" containsDate="1" containsMixedTypes="1" minDate="2022-04-09T00:00:00" maxDate="2022-10-24T00:00:00" count="14">
        <d v="2022-10-23T00:00:00"/>
        <d v="2022-04-09T00:00:00"/>
        <d v="2022-05-07T00:00:00"/>
        <d v="2022-06-11T00:00:00"/>
        <d v="2022-09-03T00:00:00"/>
        <d v="2022-08-27T00:00:00"/>
        <d v="2022-09-05T00:00:00"/>
        <d v="2022-10-18T00:00:00"/>
        <s v="A definir" u="1"/>
        <d v="2022-06-08T00:00:00" u="1"/>
        <d v="2022-09-04T00:00:00" u="1"/>
        <d v="2022-06-18T00:00:00" u="1"/>
        <d v="2022-08-28T00:00:00" u="1"/>
        <d v="2022-07-16T00:00:00" u="1"/>
      </sharedItems>
    </cacheField>
    <cacheField name="Mês para início da contratação" numFmtId="1">
      <sharedItems/>
    </cacheField>
    <cacheField name="Iniciou contratação? (S/N)" numFmtId="0">
      <sharedItems count="2">
        <s v="N"/>
        <s v="S"/>
      </sharedItems>
    </cacheField>
    <cacheField name="Processo Vetor" numFmtId="0">
      <sharedItems containsBlank="1" containsMixedTypes="1" containsNumber="1" containsInteger="1" minValue="280160" maxValue="280712"/>
    </cacheField>
    <cacheField name="Link Processo Vetor" numFmtId="0">
      <sharedItems containsBlank="1"/>
    </cacheField>
    <cacheField name="Valor contratado" numFmtId="8">
      <sharedItems containsString="0" containsBlank="1" containsNumber="1" minValue="4077.45" maxValue="49920"/>
    </cacheField>
    <cacheField name="Diferença (Planejado x Contratado)" numFmtId="8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4806.38074108796" createdVersion="5" refreshedVersion="5" minRefreshableVersion="3" recordCount="8">
  <cacheSource type="worksheet">
    <worksheetSource ref="B4:O12" sheet="Detalhes" r:id="rId2"/>
  </cacheSource>
  <cacheFields count="14">
    <cacheField name="Ação de Capacitação" numFmtId="0">
      <sharedItems/>
    </cacheField>
    <cacheField name="Vagas planejadas" numFmtId="0">
      <sharedItems containsSemiMixedTypes="0" containsString="0" containsNumber="1" containsInteger="1" minValue="2" maxValue="6"/>
    </cacheField>
    <cacheField name="Valor planejado / autorizado" numFmtId="8">
      <sharedItems containsSemiMixedTypes="0" containsString="0" containsNumber="1" minValue="3040" maxValue="49920"/>
    </cacheField>
    <cacheField name="Data planejada" numFmtId="14">
      <sharedItems containsSemiMixedTypes="0" containsNonDate="0" containsDate="1" containsString="0" minDate="2022-05-09T00:00:00" maxDate="2022-11-23T00:00:00"/>
    </cacheField>
    <cacheField name="Previsão início contratação (30 dias antes da execução)" numFmtId="14">
      <sharedItems containsSemiMixedTypes="0" containsNonDate="0" containsDate="1" containsString="0" minDate="2022-04-09T00:00:00" maxDate="2022-10-24T00:00:00"/>
    </cacheField>
    <cacheField name="Mês para início da contratação" numFmtId="1">
      <sharedItems count="8">
        <s v="10/2022"/>
        <s v="4/2022"/>
        <s v="5/2022"/>
        <s v="6/2022"/>
        <s v="9/2022"/>
        <s v="8/2022"/>
        <s v="A definir" u="1"/>
        <s v="7/2022" u="1"/>
      </sharedItems>
    </cacheField>
    <cacheField name="Iniciou contratação? (S/N)" numFmtId="0">
      <sharedItems/>
    </cacheField>
    <cacheField name="Processo Vetor" numFmtId="0">
      <sharedItems containsBlank="1" containsMixedTypes="1" containsNumber="1" containsInteger="1" minValue="280160" maxValue="280712"/>
    </cacheField>
    <cacheField name="Link Processo Vetor" numFmtId="0">
      <sharedItems containsBlank="1"/>
    </cacheField>
    <cacheField name="Valor contratado" numFmtId="8">
      <sharedItems containsString="0" containsBlank="1" containsNumber="1" minValue="4077.45" maxValue="49920"/>
    </cacheField>
    <cacheField name="Diferença (Planejado x Contratado)" numFmtId="8">
      <sharedItems containsMixedTypes="1" containsNumber="1" containsInteger="1" minValue="0" maxValue="0"/>
    </cacheField>
    <cacheField name="Executado? (S/N)" numFmtId="0">
      <sharedItems count="2">
        <s v="N"/>
        <s v="S"/>
      </sharedItems>
    </cacheField>
    <cacheField name="data término da execução" numFmtId="0">
      <sharedItems containsNonDate="0" containsDate="1" containsString="0" containsBlank="1" minDate="2022-05-13T00:00:00" maxDate="2022-07-15T00:00:00"/>
    </cacheField>
    <cacheField name="mês término da execução" numFmtId="0">
      <sharedItems count="4">
        <s v=""/>
        <s v="5/2022"/>
        <s v="6/2022"/>
        <s v="7/20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2"/>
    <n v="3040"/>
    <x v="0"/>
    <x v="0"/>
    <s v="10/2022"/>
    <x v="0"/>
    <m/>
    <m/>
    <m/>
    <s v=""/>
  </r>
  <r>
    <x v="1"/>
    <n v="6"/>
    <n v="34800"/>
    <x v="1"/>
    <x v="1"/>
    <s v="4/2022"/>
    <x v="1"/>
    <n v="280160"/>
    <s v="https://intranet.trt9.jus.br/intranet2/f?p=390:41:215134833142155::NO:RP:P41_CD_TB_PROCESSO,P41_CD_TB_VALOR:280160,7642110"/>
    <n v="34800"/>
    <n v="0"/>
  </r>
  <r>
    <x v="2"/>
    <n v="6"/>
    <n v="49920"/>
    <x v="2"/>
    <x v="2"/>
    <s v="5/2022"/>
    <x v="1"/>
    <n v="280712"/>
    <s v="https://intranet.trt9.jus.br/intranet2/f?p=390:41:213192189947595::NO:RP:P41_CD_TB_PROCESSO,P41_CD_TB_VALOR:280712,7676339"/>
    <n v="49920"/>
    <n v="0"/>
  </r>
  <r>
    <x v="3"/>
    <n v="3"/>
    <n v="4077.45"/>
    <x v="3"/>
    <x v="3"/>
    <s v="6/2022"/>
    <x v="1"/>
    <s v="MEM STI 168/2022"/>
    <s v="https://intranet.trt9.jus.br/intranet2/f?p=125:46:210657934915839::NO:RP,46:P46_CD_PROCESSO,P53_PROC_MARCADOS:2749806,;"/>
    <n v="4077.45"/>
    <n v="0"/>
  </r>
  <r>
    <x v="4"/>
    <n v="4"/>
    <n v="22904"/>
    <x v="4"/>
    <x v="4"/>
    <s v="9/2022"/>
    <x v="1"/>
    <s v="MEM CSIR 001/2022"/>
    <s v="https://intranet.trt9.jus.br/intranet2/f?p=125:21:316885663121922::NO:RP,21:P21_CD_PROCESSO,P21_CD_VOLUME,P21_CD_DOCUMENTO:2784006,2784006,2784006"/>
    <m/>
    <s v=""/>
  </r>
  <r>
    <x v="5"/>
    <n v="4"/>
    <n v="7560"/>
    <x v="5"/>
    <x v="5"/>
    <s v="8/2022"/>
    <x v="1"/>
    <s v="MEM SOCTI 132/2022"/>
    <s v="https://intranet.trt9.jus.br/intranet2/f?p=125:21:316885663121922::NO:RP,21:P21_CD_PROCESSO,P21_CD_VOLUME,P21_CD_DOCUMENTO:2783605,2783605,2783605"/>
    <m/>
    <s v=""/>
  </r>
  <r>
    <x v="6"/>
    <n v="3"/>
    <n v="14244.06"/>
    <x v="6"/>
    <x v="6"/>
    <s v="9/2022"/>
    <x v="1"/>
    <s v="MEM STI 165/2022"/>
    <s v="https://intranet.trt9.jus.br/intranet2/f?p=125:46:304746431431179::NO:RP,46:P46_CD_PROCESSO:2746349"/>
    <m/>
    <s v=""/>
  </r>
  <r>
    <x v="7"/>
    <n v="5"/>
    <n v="17920.05"/>
    <x v="7"/>
    <x v="7"/>
    <s v="10/2022"/>
    <x v="0"/>
    <m/>
    <m/>
    <m/>
    <s v="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s v="Governança de TI no Setor Público utilizando o COBIT 2019_x000a__x000a_(IBGP)"/>
    <n v="2"/>
    <n v="3040"/>
    <d v="2022-11-22T00:00:00"/>
    <d v="2022-10-23T00:00:00"/>
    <x v="0"/>
    <s v="N"/>
    <m/>
    <m/>
    <m/>
    <s v=""/>
    <x v="0"/>
    <m/>
    <x v="0"/>
  </r>
  <r>
    <s v="VMware vSphere: Install, Configure, Manage (V7.0)"/>
    <n v="6"/>
    <n v="34800"/>
    <d v="2022-05-09T00:00:00"/>
    <d v="2022-04-09T00:00:00"/>
    <x v="1"/>
    <s v="S"/>
    <n v="280160"/>
    <s v="https://intranet.trt9.jus.br/intranet2/f?p=390:41:215134833142155::NO:RP:P41_CD_TB_PROCESSO,P41_CD_TB_VALOR:280160,7642110"/>
    <n v="34800"/>
    <n v="0"/>
    <x v="1"/>
    <d v="2022-05-13T00:00:00"/>
    <x v="1"/>
  </r>
  <r>
    <s v="VMware vSphere: Optimize and Scale"/>
    <n v="6"/>
    <n v="49920"/>
    <d v="2022-06-06T00:00:00"/>
    <d v="2022-05-07T00:00:00"/>
    <x v="2"/>
    <s v="S"/>
    <n v="280712"/>
    <s v="https://intranet.trt9.jus.br/intranet2/f?p=390:41:213192189947595::NO:RP:P41_CD_TB_PROCESSO,P41_CD_TB_VALOR:280712,7676339"/>
    <n v="49920"/>
    <n v="0"/>
    <x v="1"/>
    <d v="2022-06-10T00:00:00"/>
    <x v="2"/>
  </r>
  <r>
    <s v="Design for Data Privacy"/>
    <n v="3"/>
    <n v="4077.45"/>
    <d v="2022-07-11T00:00:00"/>
    <d v="2022-06-11T00:00:00"/>
    <x v="3"/>
    <s v="S"/>
    <s v="MEM STI 168/2022"/>
    <s v="https://intranet.trt9.jus.br/intranet2/f?p=125:46:210657934915839::NO:RP,46:P46_CD_PROCESSO,P53_PROC_MARCADOS:2749806,;"/>
    <n v="4077.45"/>
    <n v="0"/>
    <x v="1"/>
    <d v="2022-07-14T00:00:00"/>
    <x v="3"/>
  </r>
  <r>
    <s v="MySQL Database Administration"/>
    <n v="4"/>
    <n v="22904"/>
    <d v="2022-10-03T00:00:00"/>
    <d v="2022-09-03T00:00:00"/>
    <x v="4"/>
    <s v="S"/>
    <s v="MEM CSIR 001/2022"/>
    <s v="https://intranet.trt9.jus.br/intranet2/f?p=125:21:316885663121922::NO:RP,21:P21_CD_PROCESSO,P21_CD_VOLUME,P21_CD_DOCUMENTO:2784006,2784006,2784006"/>
    <m/>
    <s v=""/>
    <x v="0"/>
    <m/>
    <x v="0"/>
  </r>
  <r>
    <s v="CONTRATAÇÕES DE BENS E SERVIÇOS DE TECNOLOGIA DA INFORMAÇÃO E COMUNICAÇÃO DE ACORDO COM A IN SGD/ME N° 1/2019 E A NOVA RESOLUÇÃO N° 468/2022 DO CNJ. ATUALIZAÇÕES "/>
    <n v="4"/>
    <n v="7560"/>
    <d v="2022-09-26T00:00:00"/>
    <d v="2022-08-27T00:00:00"/>
    <x v="5"/>
    <s v="S"/>
    <s v="MEM SOCTI 132/2022"/>
    <s v="https://intranet.trt9.jus.br/intranet2/f?p=125:21:316885663121922::NO:RP,21:P21_CD_PROCESSO,P21_CD_VOLUME,P21_CD_DOCUMENTO:2783605,2783605,2783605"/>
    <m/>
    <s v=""/>
    <x v="0"/>
    <m/>
    <x v="0"/>
  </r>
  <r>
    <s v="Evento Agile Brazil 2022 - Métodos de Desenvolvimento de Software"/>
    <n v="3"/>
    <n v="14244.06"/>
    <d v="2022-10-05T00:00:00"/>
    <d v="2022-09-05T00:00:00"/>
    <x v="4"/>
    <s v="S"/>
    <s v="MEM STI 165/2022"/>
    <s v="https://intranet.trt9.jus.br/intranet2/f?p=125:46:304746431431179::NO:RP,46:P46_CD_PROCESSO:2746349"/>
    <m/>
    <s v=""/>
    <x v="0"/>
    <m/>
    <x v="0"/>
  </r>
  <r>
    <s v="Evento Seminário Internacional de Gerenciamento de Projetos - PMI Capítulo São Paulo"/>
    <n v="5"/>
    <n v="17920.05"/>
    <d v="2022-11-17T00:00:00"/>
    <d v="2022-10-18T00:00:00"/>
    <x v="0"/>
    <s v="N"/>
    <m/>
    <m/>
    <m/>
    <s v=""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dinâmica2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>
  <location ref="A5:G10" firstHeaderRow="1" firstDataRow="3" firstDataCol="1" rowPageCount="2" colPageCount="1"/>
  <pivotFields count="11">
    <pivotField axis="axisRow" dataField="1" compact="0" outline="0" showAll="0">
      <items count="13">
        <item m="1" x="9"/>
        <item m="1" x="8"/>
        <item x="3"/>
        <item x="6"/>
        <item x="4"/>
        <item m="1" x="11"/>
        <item m="1" x="10"/>
        <item x="1"/>
        <item x="2"/>
        <item x="0"/>
        <item x="5"/>
        <item x="7"/>
        <item t="default"/>
      </items>
    </pivotField>
    <pivotField compact="0" outline="0" showAll="0"/>
    <pivotField dataField="1" compact="0" numFmtId="8" outline="0" showAll="0"/>
    <pivotField axis="axisCol" compact="0" outline="0" showAll="0">
      <items count="15">
        <item m="1" x="12"/>
        <item x="1"/>
        <item x="2"/>
        <item m="1" x="10"/>
        <item m="1" x="13"/>
        <item m="1" x="9"/>
        <item x="6"/>
        <item m="1" x="8"/>
        <item x="3"/>
        <item m="1" x="11"/>
        <item x="0"/>
        <item x="5"/>
        <item x="7"/>
        <item x="4"/>
        <item t="default"/>
      </items>
    </pivotField>
    <pivotField axis="axisPage" compact="0" outline="0" multipleItemSelectionAllowed="1" showAll="0" includeNewItemsInFilter="1" defaultSubtotal="0">
      <items count="14">
        <item x="1"/>
        <item x="2"/>
        <item m="1" x="9"/>
        <item m="1" x="11"/>
        <item m="1" x="13"/>
        <item x="6"/>
        <item m="1" x="8"/>
        <item m="1" x="12"/>
        <item x="3"/>
        <item m="1" x="10"/>
        <item x="0"/>
        <item x="5"/>
        <item x="7"/>
        <item x="4"/>
      </items>
    </pivotField>
    <pivotField compact="0" outline="0" showAll="0" defaultSubtotal="0"/>
    <pivotField axis="axisPage" compact="0" outline="0" showAll="0">
      <items count="3">
        <item x="0"/>
        <item x="1"/>
        <item t="default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0"/>
  </rowFields>
  <rowItems count="3">
    <i>
      <x v="9"/>
    </i>
    <i>
      <x v="11"/>
    </i>
    <i t="grand">
      <x/>
    </i>
  </rowItems>
  <colFields count="2">
    <field x="3"/>
    <field x="-2"/>
  </colFields>
  <colItems count="6">
    <i>
      <x v="10"/>
      <x/>
    </i>
    <i r="1" i="1">
      <x v="1"/>
    </i>
    <i>
      <x v="12"/>
      <x/>
    </i>
    <i r="1" i="1">
      <x v="1"/>
    </i>
    <i t="grand">
      <x/>
    </i>
    <i t="grand" i="1">
      <x/>
    </i>
  </colItems>
  <pageFields count="2">
    <pageField fld="6" item="0" hier="-1"/>
    <pageField fld="4" hier="-1"/>
  </pageFields>
  <dataFields count="2">
    <dataField name="Valor plan. / autoriz." fld="2" baseField="0" baseItem="5"/>
    <dataField name="# Ação de Capacitação" fld="0" subtotal="count" baseField="0" baseItem="5"/>
  </dataFields>
  <formats count="11">
    <format dxfId="21">
      <pivotArea outline="0" collapsedLevelsAreSubtotals="1" fieldPosition="0"/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3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3" count="1" selected="0">
            <x v="4"/>
          </reference>
        </references>
      </pivotArea>
    </format>
    <format dxfId="18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7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3" count="2">
            <x v="3"/>
            <x v="4"/>
          </reference>
        </references>
      </pivotArea>
    </format>
    <format dxfId="15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3">
      <pivotArea dataOnly="0" labelOnly="1" outline="0" fieldPosition="0">
        <references count="1">
          <reference field="3" count="2">
            <x v="3"/>
            <x v="4"/>
          </reference>
        </references>
      </pivotArea>
    </format>
    <format dxfId="12">
      <pivotArea field="3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3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chartFormat="8">
  <location ref="A3:B10" firstHeaderRow="1" firstDataRow="1" firstDataCol="1"/>
  <pivotFields count="14">
    <pivotField showAll="0"/>
    <pivotField showAll="0"/>
    <pivotField numFmtId="8" showAll="0"/>
    <pivotField showAll="0"/>
    <pivotField showAll="0" includeNewItemsInFilter="1" defaultSubtotal="0"/>
    <pivotField axis="axisRow" dataField="1" showAll="0" defaultSubtotal="0">
      <items count="8">
        <item x="1"/>
        <item x="2"/>
        <item x="3"/>
        <item m="1" x="7"/>
        <item x="4"/>
        <item m="1" x="6"/>
        <item x="5"/>
        <item x="0"/>
      </items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</pivotFields>
  <rowFields count="1">
    <field x="5"/>
  </rowFields>
  <rowItems count="7">
    <i>
      <x/>
    </i>
    <i>
      <x v="1"/>
    </i>
    <i>
      <x v="2"/>
    </i>
    <i>
      <x v="4"/>
    </i>
    <i>
      <x v="6"/>
    </i>
    <i>
      <x v="7"/>
    </i>
    <i t="grand">
      <x/>
    </i>
  </rowItems>
  <colItems count="1">
    <i/>
  </colItems>
  <dataFields count="1">
    <dataField name="Qtd de capacitações a contratar por mês" fld="5" subtotal="count" baseField="1" baseItem="195720528"/>
  </dataFields>
  <chartFormats count="3"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" cacheId="1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3:B7" firstHeaderRow="1" firstDataRow="1" firstDataCol="1" rowPageCount="1" colPageCount="1"/>
  <pivotFields count="14">
    <pivotField showAll="0"/>
    <pivotField showAll="0"/>
    <pivotField numFmtId="8"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axis="axisPage" dataField="1" showAll="0">
      <items count="3">
        <item x="0"/>
        <item x="1"/>
        <item t="default"/>
      </items>
    </pivotField>
    <pivotField showAll="0"/>
    <pivotField axis="axisRow" showAll="0" defaultSubtotal="0">
      <items count="4">
        <item x="0"/>
        <item x="1"/>
        <item x="2"/>
        <item x="3"/>
      </items>
    </pivotField>
  </pivotFields>
  <rowFields count="1">
    <field x="13"/>
  </rowFields>
  <rowItems count="4">
    <i>
      <x v="1"/>
    </i>
    <i>
      <x v="2"/>
    </i>
    <i>
      <x v="3"/>
    </i>
    <i t="grand">
      <x/>
    </i>
  </rowItems>
  <colItems count="1">
    <i/>
  </colItems>
  <pageFields count="1">
    <pageField fld="11" item="1" hier="-1"/>
  </pageFields>
  <dataFields count="1">
    <dataField name="Qtd de capacitações executadas por mês" fld="11" subtotal="count" baseField="1" baseItem="210833272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ntranet.trt9.jus.br/intranet2/f?p=125:46:304746431431179::NO:RP,46:P46_CD_PROCESSO:2746349" TargetMode="External"/><Relationship Id="rId2" Type="http://schemas.openxmlformats.org/officeDocument/2006/relationships/hyperlink" Target="https://intranet.trt9.jus.br/intranet2/f?p=390:41:213192189947595::NO:RP:P41_CD_TB_PROCESSO,P41_CD_TB_VALOR:280712,7676339" TargetMode="External"/><Relationship Id="rId1" Type="http://schemas.openxmlformats.org/officeDocument/2006/relationships/hyperlink" Target="https://intranet.trt9.jus.br/intranet2/f?p=390:41:215134833142155::NO:RP:P41_CD_TB_PROCESSO,P41_CD_TB_VALOR:280160,7642110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intranet.trt9.jus.br/intranet2/f?p=125:46:210657934915839::NO:RP,46:P46_CD_PROCESSO,P53_PROC_MARCADOS:2749806,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U21"/>
  <sheetViews>
    <sheetView showGridLines="0" zoomScaleNormal="100" workbookViewId="0">
      <selection activeCell="C20" sqref="C20"/>
    </sheetView>
  </sheetViews>
  <sheetFormatPr defaultRowHeight="15" x14ac:dyDescent="0.25"/>
  <cols>
    <col min="1" max="1" width="5.140625" customWidth="1"/>
    <col min="2" max="2" width="34" customWidth="1"/>
    <col min="3" max="3" width="20" customWidth="1"/>
  </cols>
  <sheetData>
    <row r="1" spans="1:21" ht="21" x14ac:dyDescent="0.35">
      <c r="B1" s="9" t="s">
        <v>35</v>
      </c>
    </row>
    <row r="2" spans="1:21" ht="21" x14ac:dyDescent="0.35">
      <c r="A2" s="25"/>
      <c r="B2" s="2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x14ac:dyDescent="0.25">
      <c r="A3" s="25"/>
      <c r="B3" s="30" t="s">
        <v>19</v>
      </c>
      <c r="C3" s="31">
        <v>44774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x14ac:dyDescent="0.25">
      <c r="A4" s="25"/>
      <c r="B4" s="25"/>
      <c r="C4" s="2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x14ac:dyDescent="0.25">
      <c r="A5" s="25"/>
      <c r="B5" s="35" t="s">
        <v>0</v>
      </c>
      <c r="C5" s="36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x14ac:dyDescent="0.25">
      <c r="A6" s="25"/>
      <c r="B6" s="6" t="s">
        <v>1</v>
      </c>
      <c r="C6" s="6">
        <f>Detalhes!C17</f>
        <v>8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x14ac:dyDescent="0.25">
      <c r="A7" s="25"/>
      <c r="B7" s="6" t="s">
        <v>2</v>
      </c>
      <c r="C7" s="8">
        <f>Detalhes!C18</f>
        <v>154465.56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x14ac:dyDescent="0.25">
      <c r="A8" s="25"/>
      <c r="B8" s="25"/>
      <c r="C8" s="28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x14ac:dyDescent="0.25">
      <c r="A9" s="25"/>
      <c r="B9" s="35" t="s">
        <v>18</v>
      </c>
      <c r="C9" s="36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 x14ac:dyDescent="0.25">
      <c r="A10" s="25"/>
      <c r="B10" s="6" t="s">
        <v>1</v>
      </c>
      <c r="C10" s="6">
        <f>Detalhes!C21</f>
        <v>3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 x14ac:dyDescent="0.25">
      <c r="A11" s="25"/>
      <c r="B11" s="6" t="s">
        <v>2</v>
      </c>
      <c r="C11" s="8">
        <f>Detalhes!C22</f>
        <v>88797.45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28.5" customHeight="1" x14ac:dyDescent="0.25">
      <c r="A13" s="25"/>
      <c r="B13" s="37" t="s">
        <v>26</v>
      </c>
      <c r="C13" s="37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x14ac:dyDescent="0.25">
      <c r="A14" s="25"/>
      <c r="B14" s="6" t="s">
        <v>1</v>
      </c>
      <c r="C14" s="6">
        <f>Detalhes!C25</f>
        <v>2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x14ac:dyDescent="0.25">
      <c r="A15" s="25"/>
      <c r="B15" s="6" t="s">
        <v>2</v>
      </c>
      <c r="C15" s="8">
        <f>Detalhes!C26</f>
        <v>20960.05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x14ac:dyDescent="0.25">
      <c r="A16" s="25"/>
      <c r="B16" s="29"/>
      <c r="C16" s="29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x14ac:dyDescent="0.25">
      <c r="A18" s="25"/>
      <c r="B18" s="38" t="s">
        <v>34</v>
      </c>
      <c r="C18" s="3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x14ac:dyDescent="0.25">
      <c r="A19" s="25"/>
      <c r="B19" s="6" t="s">
        <v>1</v>
      </c>
      <c r="C19" s="6">
        <f>Detalhes!C29</f>
        <v>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5">
      <c r="A20" s="25"/>
      <c r="B20" s="6" t="s">
        <v>2</v>
      </c>
      <c r="C20" s="8">
        <f>Detalhes!C30</f>
        <v>88797.45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</sheetData>
  <mergeCells count="4">
    <mergeCell ref="B5:C5"/>
    <mergeCell ref="B9:C9"/>
    <mergeCell ref="B13:C13"/>
    <mergeCell ref="B18:C1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G10"/>
  <sheetViews>
    <sheetView showGridLines="0" zoomScaleNormal="100" workbookViewId="0">
      <selection activeCell="A6" sqref="A6"/>
    </sheetView>
  </sheetViews>
  <sheetFormatPr defaultRowHeight="15" x14ac:dyDescent="0.25"/>
  <cols>
    <col min="1" max="1" width="80.28515625" customWidth="1"/>
    <col min="2" max="2" width="20.5703125" customWidth="1"/>
    <col min="3" max="5" width="20.5703125" bestFit="1" customWidth="1"/>
    <col min="6" max="6" width="16.85546875" customWidth="1"/>
    <col min="7" max="7" width="14.42578125" customWidth="1"/>
    <col min="8" max="9" width="20.5703125" bestFit="1" customWidth="1"/>
    <col min="10" max="10" width="14" bestFit="1" customWidth="1"/>
    <col min="11" max="11" width="14.28515625" bestFit="1" customWidth="1"/>
  </cols>
  <sheetData>
    <row r="2" spans="1:7" x14ac:dyDescent="0.25">
      <c r="A2" s="11" t="s">
        <v>6</v>
      </c>
      <c r="B2" t="s">
        <v>7</v>
      </c>
    </row>
    <row r="3" spans="1:7" x14ac:dyDescent="0.25">
      <c r="A3" s="11" t="s">
        <v>24</v>
      </c>
      <c r="B3" t="s">
        <v>51</v>
      </c>
    </row>
    <row r="5" spans="1:7" x14ac:dyDescent="0.25">
      <c r="B5" s="11" t="s">
        <v>5</v>
      </c>
      <c r="C5" s="11" t="s">
        <v>25</v>
      </c>
    </row>
    <row r="6" spans="1:7" ht="31.5" customHeight="1" x14ac:dyDescent="0.25">
      <c r="B6" s="1">
        <v>44887</v>
      </c>
      <c r="D6" s="1">
        <v>44882</v>
      </c>
      <c r="F6" s="24" t="s">
        <v>40</v>
      </c>
      <c r="G6" s="24" t="s">
        <v>38</v>
      </c>
    </row>
    <row r="7" spans="1:7" x14ac:dyDescent="0.25">
      <c r="A7" s="11" t="s">
        <v>3</v>
      </c>
      <c r="B7" t="s">
        <v>41</v>
      </c>
      <c r="C7" t="s">
        <v>39</v>
      </c>
      <c r="D7" t="s">
        <v>41</v>
      </c>
      <c r="E7" t="s">
        <v>39</v>
      </c>
      <c r="F7" s="24"/>
      <c r="G7" s="24"/>
    </row>
    <row r="8" spans="1:7" x14ac:dyDescent="0.25">
      <c r="A8" t="s">
        <v>54</v>
      </c>
      <c r="B8" s="12">
        <v>3040</v>
      </c>
      <c r="C8" s="12">
        <v>1</v>
      </c>
      <c r="D8" s="12"/>
      <c r="E8" s="12"/>
      <c r="F8" s="12">
        <v>3040</v>
      </c>
      <c r="G8" s="12">
        <v>1</v>
      </c>
    </row>
    <row r="9" spans="1:7" x14ac:dyDescent="0.25">
      <c r="A9" t="s">
        <v>52</v>
      </c>
      <c r="B9" s="12"/>
      <c r="C9" s="12"/>
      <c r="D9" s="12">
        <v>17920.05</v>
      </c>
      <c r="E9" s="12">
        <v>1</v>
      </c>
      <c r="F9" s="12">
        <v>17920.05</v>
      </c>
      <c r="G9" s="12">
        <v>1</v>
      </c>
    </row>
    <row r="10" spans="1:7" x14ac:dyDescent="0.25">
      <c r="A10" t="s">
        <v>22</v>
      </c>
      <c r="B10" s="12">
        <v>3040</v>
      </c>
      <c r="C10" s="12">
        <v>1</v>
      </c>
      <c r="D10" s="12">
        <v>17920.05</v>
      </c>
      <c r="E10" s="12">
        <v>1</v>
      </c>
      <c r="F10" s="12">
        <v>20960.05</v>
      </c>
      <c r="G10" s="12">
        <v>2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0"/>
  <sheetViews>
    <sheetView showGridLines="0" tabSelected="1" workbookViewId="0">
      <selection activeCell="J12" sqref="J12"/>
    </sheetView>
  </sheetViews>
  <sheetFormatPr defaultRowHeight="15" x14ac:dyDescent="0.25"/>
  <cols>
    <col min="2" max="2" width="24.140625" customWidth="1"/>
    <col min="3" max="3" width="16.28515625" bestFit="1" customWidth="1"/>
    <col min="4" max="4" width="19.28515625" customWidth="1"/>
    <col min="5" max="5" width="17.28515625" customWidth="1"/>
    <col min="6" max="7" width="13.42578125" customWidth="1"/>
    <col min="8" max="8" width="13.85546875" customWidth="1"/>
    <col min="9" max="9" width="12.5703125" customWidth="1"/>
    <col min="10" max="10" width="11.140625" customWidth="1"/>
    <col min="11" max="11" width="12.5703125" customWidth="1"/>
    <col min="12" max="12" width="13.7109375" customWidth="1"/>
    <col min="13" max="13" width="11.85546875" customWidth="1"/>
    <col min="14" max="14" width="12" customWidth="1"/>
  </cols>
  <sheetData>
    <row r="1" spans="2:15" s="13" customFormat="1" x14ac:dyDescent="0.25"/>
    <row r="2" spans="2:15" ht="18.75" x14ac:dyDescent="0.3">
      <c r="B2" s="40" t="s">
        <v>36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5" s="13" customFormat="1" x14ac:dyDescent="0.25">
      <c r="B3" s="18"/>
      <c r="C3" s="19"/>
      <c r="D3" s="18"/>
      <c r="E3" s="18"/>
      <c r="F3" s="18"/>
      <c r="G3" s="18"/>
      <c r="H3" s="18"/>
      <c r="I3" s="18"/>
      <c r="J3" s="20"/>
      <c r="K3" s="20"/>
      <c r="L3" s="20"/>
    </row>
    <row r="4" spans="2:15" ht="73.5" customHeight="1" x14ac:dyDescent="0.25">
      <c r="B4" s="14" t="s">
        <v>3</v>
      </c>
      <c r="C4" s="14" t="s">
        <v>4</v>
      </c>
      <c r="D4" s="14" t="s">
        <v>14</v>
      </c>
      <c r="E4" s="14" t="s">
        <v>5</v>
      </c>
      <c r="F4" s="14" t="s">
        <v>24</v>
      </c>
      <c r="G4" s="14" t="s">
        <v>28</v>
      </c>
      <c r="H4" s="14" t="s">
        <v>6</v>
      </c>
      <c r="I4" s="14" t="s">
        <v>46</v>
      </c>
      <c r="J4" s="14" t="s">
        <v>13</v>
      </c>
      <c r="K4" s="14" t="s">
        <v>23</v>
      </c>
      <c r="L4" s="14" t="s">
        <v>37</v>
      </c>
      <c r="M4" s="14" t="s">
        <v>17</v>
      </c>
      <c r="N4" s="14" t="s">
        <v>21</v>
      </c>
      <c r="O4" s="14" t="s">
        <v>42</v>
      </c>
    </row>
    <row r="5" spans="2:15" ht="75" x14ac:dyDescent="0.25">
      <c r="B5" s="2" t="s">
        <v>54</v>
      </c>
      <c r="C5" s="3">
        <v>2</v>
      </c>
      <c r="D5" s="4">
        <v>3040</v>
      </c>
      <c r="E5" s="5">
        <v>44887</v>
      </c>
      <c r="F5" s="5">
        <f>IF(E5="A definir","A definir",E5-30)</f>
        <v>44857</v>
      </c>
      <c r="G5" s="23" t="str">
        <f>IF(F5="a definir", "A definir",MONTH(F5)&amp;"/"&amp;YEAR(F5))</f>
        <v>10/2022</v>
      </c>
      <c r="H5" s="3" t="s">
        <v>7</v>
      </c>
      <c r="I5" s="3"/>
      <c r="J5" s="3"/>
      <c r="K5" s="4"/>
      <c r="L5" s="4" t="str">
        <f>IF(K5&lt;&gt;"",D5-K5,"")</f>
        <v/>
      </c>
      <c r="M5" s="3" t="s">
        <v>7</v>
      </c>
      <c r="N5" s="33"/>
      <c r="O5" s="3" t="str">
        <f>IF(N5&lt;&gt;"",MONTH(N5)&amp;"/"&amp;YEAR(N5),"")</f>
        <v/>
      </c>
    </row>
    <row r="6" spans="2:15" ht="30" x14ac:dyDescent="0.25">
      <c r="B6" s="2" t="s">
        <v>8</v>
      </c>
      <c r="C6" s="3">
        <v>6</v>
      </c>
      <c r="D6" s="4">
        <v>34800</v>
      </c>
      <c r="E6" s="5">
        <v>44690</v>
      </c>
      <c r="F6" s="5">
        <f t="shared" ref="F6:F12" si="0">IF(E6="A definir","A definir",E6-30)</f>
        <v>44660</v>
      </c>
      <c r="G6" s="23" t="str">
        <f t="shared" ref="G6:G12" si="1">IF(F6="a definir", "A definir",MONTH(F6)&amp;"/"&amp;YEAR(F6))</f>
        <v>4/2022</v>
      </c>
      <c r="H6" s="3" t="s">
        <v>12</v>
      </c>
      <c r="I6" s="10">
        <v>280160</v>
      </c>
      <c r="J6" s="44" t="s">
        <v>44</v>
      </c>
      <c r="K6" s="4">
        <v>34800</v>
      </c>
      <c r="L6" s="4">
        <f t="shared" ref="L6:L12" si="2">IF(K6&lt;&gt;"",D6-K6,"")</f>
        <v>0</v>
      </c>
      <c r="M6" s="3" t="s">
        <v>12</v>
      </c>
      <c r="N6" s="32">
        <v>44694</v>
      </c>
      <c r="O6" s="3" t="str">
        <f t="shared" ref="O6:O12" si="3">IF(N6&lt;&gt;"",MONTH(N6)&amp;"/"&amp;YEAR(N6),"")</f>
        <v>5/2022</v>
      </c>
    </row>
    <row r="7" spans="2:15" ht="30" x14ac:dyDescent="0.25">
      <c r="B7" s="2" t="s">
        <v>9</v>
      </c>
      <c r="C7" s="3">
        <v>6</v>
      </c>
      <c r="D7" s="4">
        <v>49920</v>
      </c>
      <c r="E7" s="5">
        <v>44718</v>
      </c>
      <c r="F7" s="5">
        <f t="shared" si="0"/>
        <v>44688</v>
      </c>
      <c r="G7" s="23" t="str">
        <f t="shared" si="1"/>
        <v>5/2022</v>
      </c>
      <c r="H7" s="3" t="s">
        <v>12</v>
      </c>
      <c r="I7" s="10">
        <v>280712</v>
      </c>
      <c r="J7" s="44" t="s">
        <v>45</v>
      </c>
      <c r="K7" s="4">
        <v>49920</v>
      </c>
      <c r="L7" s="4">
        <f t="shared" si="2"/>
        <v>0</v>
      </c>
      <c r="M7" s="3" t="s">
        <v>12</v>
      </c>
      <c r="N7" s="32">
        <v>44722</v>
      </c>
      <c r="O7" s="3" t="str">
        <f t="shared" si="3"/>
        <v>6/2022</v>
      </c>
    </row>
    <row r="8" spans="2:15" x14ac:dyDescent="0.25">
      <c r="B8" s="2" t="s">
        <v>10</v>
      </c>
      <c r="C8" s="3">
        <v>3</v>
      </c>
      <c r="D8" s="4">
        <v>4077.45</v>
      </c>
      <c r="E8" s="5">
        <v>44753</v>
      </c>
      <c r="F8" s="5">
        <f t="shared" si="0"/>
        <v>44723</v>
      </c>
      <c r="G8" s="23" t="str">
        <f t="shared" si="1"/>
        <v>6/2022</v>
      </c>
      <c r="H8" s="3" t="s">
        <v>12</v>
      </c>
      <c r="I8" s="10" t="s">
        <v>49</v>
      </c>
      <c r="J8" s="34" t="s">
        <v>50</v>
      </c>
      <c r="K8" s="4">
        <v>4077.45</v>
      </c>
      <c r="L8" s="4">
        <f t="shared" si="2"/>
        <v>0</v>
      </c>
      <c r="M8" s="3" t="s">
        <v>12</v>
      </c>
      <c r="N8" s="32">
        <v>44756</v>
      </c>
      <c r="O8" s="3" t="str">
        <f t="shared" si="3"/>
        <v>7/2022</v>
      </c>
    </row>
    <row r="9" spans="2:15" ht="30" x14ac:dyDescent="0.25">
      <c r="B9" s="2" t="s">
        <v>11</v>
      </c>
      <c r="C9" s="3">
        <v>4</v>
      </c>
      <c r="D9" s="4">
        <v>22904</v>
      </c>
      <c r="E9" s="5">
        <v>44837</v>
      </c>
      <c r="F9" s="5">
        <f t="shared" si="0"/>
        <v>44807</v>
      </c>
      <c r="G9" s="23" t="str">
        <f t="shared" si="1"/>
        <v>9/2022</v>
      </c>
      <c r="H9" s="3" t="s">
        <v>12</v>
      </c>
      <c r="I9" s="3" t="s">
        <v>58</v>
      </c>
      <c r="J9" s="44" t="s">
        <v>59</v>
      </c>
      <c r="K9" s="4"/>
      <c r="L9" s="4" t="str">
        <f t="shared" si="2"/>
        <v/>
      </c>
      <c r="M9" s="3" t="s">
        <v>7</v>
      </c>
      <c r="N9" s="33"/>
      <c r="O9" s="3" t="str">
        <f t="shared" si="3"/>
        <v/>
      </c>
    </row>
    <row r="10" spans="2:15" ht="150" x14ac:dyDescent="0.25">
      <c r="B10" s="2" t="s">
        <v>53</v>
      </c>
      <c r="C10" s="3">
        <v>4</v>
      </c>
      <c r="D10" s="4">
        <v>7560</v>
      </c>
      <c r="E10" s="5">
        <v>44830</v>
      </c>
      <c r="F10" s="5">
        <f t="shared" si="0"/>
        <v>44800</v>
      </c>
      <c r="G10" s="23" t="str">
        <f t="shared" si="1"/>
        <v>8/2022</v>
      </c>
      <c r="H10" s="3" t="s">
        <v>12</v>
      </c>
      <c r="I10" s="3" t="s">
        <v>60</v>
      </c>
      <c r="J10" s="44" t="s">
        <v>61</v>
      </c>
      <c r="K10" s="4"/>
      <c r="L10" s="4" t="str">
        <f t="shared" si="2"/>
        <v/>
      </c>
      <c r="M10" s="3" t="s">
        <v>7</v>
      </c>
      <c r="N10" s="33"/>
      <c r="O10" s="3" t="str">
        <f t="shared" si="3"/>
        <v/>
      </c>
    </row>
    <row r="11" spans="2:15" ht="60" x14ac:dyDescent="0.25">
      <c r="B11" s="2" t="s">
        <v>20</v>
      </c>
      <c r="C11" s="3">
        <v>3</v>
      </c>
      <c r="D11" s="4">
        <v>14244.06</v>
      </c>
      <c r="E11" s="5">
        <v>44839</v>
      </c>
      <c r="F11" s="5">
        <f t="shared" si="0"/>
        <v>44809</v>
      </c>
      <c r="G11" s="23" t="str">
        <f t="shared" si="1"/>
        <v>9/2022</v>
      </c>
      <c r="H11" s="3" t="s">
        <v>12</v>
      </c>
      <c r="I11" s="10" t="s">
        <v>47</v>
      </c>
      <c r="J11" s="44" t="s">
        <v>48</v>
      </c>
      <c r="K11" s="4"/>
      <c r="L11" s="4" t="str">
        <f t="shared" si="2"/>
        <v/>
      </c>
      <c r="M11" s="3" t="s">
        <v>7</v>
      </c>
      <c r="N11" s="33"/>
      <c r="O11" s="3" t="str">
        <f t="shared" si="3"/>
        <v/>
      </c>
    </row>
    <row r="12" spans="2:15" ht="75" x14ac:dyDescent="0.25">
      <c r="B12" s="2" t="s">
        <v>52</v>
      </c>
      <c r="C12" s="3">
        <v>5</v>
      </c>
      <c r="D12" s="4">
        <v>17920.05</v>
      </c>
      <c r="E12" s="5">
        <v>44882</v>
      </c>
      <c r="F12" s="5">
        <f t="shared" si="0"/>
        <v>44852</v>
      </c>
      <c r="G12" s="23" t="str">
        <f t="shared" si="1"/>
        <v>10/2022</v>
      </c>
      <c r="H12" s="3" t="s">
        <v>7</v>
      </c>
      <c r="I12" s="10"/>
      <c r="J12" s="3"/>
      <c r="K12" s="4"/>
      <c r="L12" s="4" t="str">
        <f t="shared" si="2"/>
        <v/>
      </c>
      <c r="M12" s="3" t="s">
        <v>7</v>
      </c>
      <c r="N12" s="33"/>
      <c r="O12" s="3" t="str">
        <f t="shared" si="3"/>
        <v/>
      </c>
    </row>
    <row r="14" spans="2:15" x14ac:dyDescent="0.25">
      <c r="B14" s="15" t="s">
        <v>15</v>
      </c>
      <c r="C14" s="16"/>
      <c r="D14" s="17">
        <f>SUM(D5:D12)</f>
        <v>154465.56</v>
      </c>
      <c r="K14" s="17">
        <f>SUM(K5:K12)</f>
        <v>88797.45</v>
      </c>
      <c r="L14" s="17">
        <f>SUM(L5:L12)</f>
        <v>0</v>
      </c>
      <c r="M14" t="str">
        <f>IF(L14&gt;0,"Sobra",IF(L14&lt;0,"Falta",""))</f>
        <v/>
      </c>
    </row>
    <row r="16" spans="2:15" x14ac:dyDescent="0.25">
      <c r="B16" s="42" t="s">
        <v>16</v>
      </c>
      <c r="C16" s="43"/>
    </row>
    <row r="17" spans="2:12" x14ac:dyDescent="0.25">
      <c r="B17" s="6" t="s">
        <v>1</v>
      </c>
      <c r="C17" s="6">
        <f>COUNTA(B5:B12)</f>
        <v>8</v>
      </c>
    </row>
    <row r="18" spans="2:12" x14ac:dyDescent="0.25">
      <c r="B18" s="6" t="s">
        <v>2</v>
      </c>
      <c r="C18" s="8">
        <f>D14</f>
        <v>154465.56</v>
      </c>
    </row>
    <row r="19" spans="2:12" x14ac:dyDescent="0.25">
      <c r="C19" s="7"/>
    </row>
    <row r="20" spans="2:12" x14ac:dyDescent="0.25">
      <c r="B20" s="42" t="s">
        <v>18</v>
      </c>
      <c r="C20" s="43"/>
    </row>
    <row r="21" spans="2:12" x14ac:dyDescent="0.25">
      <c r="B21" s="6" t="s">
        <v>1</v>
      </c>
      <c r="C21" s="6">
        <f>COUNTIF($M$5:$M$12,"S")</f>
        <v>3</v>
      </c>
    </row>
    <row r="22" spans="2:12" x14ac:dyDescent="0.25">
      <c r="B22" s="6" t="s">
        <v>2</v>
      </c>
      <c r="C22" s="8">
        <f>SUMIF($M$5:$M$12,"S",$D$5:$D$12)</f>
        <v>88797.45</v>
      </c>
    </row>
    <row r="23" spans="2:12" x14ac:dyDescent="0.25">
      <c r="C23" s="7"/>
    </row>
    <row r="24" spans="2:12" ht="44.25" customHeight="1" x14ac:dyDescent="0.25">
      <c r="B24" s="41" t="s">
        <v>26</v>
      </c>
      <c r="C24" s="41"/>
      <c r="I24" s="1"/>
      <c r="J24" s="1"/>
      <c r="K24" s="1"/>
      <c r="L24" s="1"/>
    </row>
    <row r="25" spans="2:12" x14ac:dyDescent="0.25">
      <c r="B25" s="6" t="s">
        <v>1</v>
      </c>
      <c r="C25" s="6">
        <f>GETPIVOTDATA("ação de capacitação",'Contratar no Próximo Mês'!A5)</f>
        <v>2</v>
      </c>
    </row>
    <row r="26" spans="2:12" x14ac:dyDescent="0.25">
      <c r="B26" s="6" t="s">
        <v>2</v>
      </c>
      <c r="C26" s="8">
        <f>GETPIVOTDATA("Valor planejado / autorizado",'Contratar no Próximo Mês'!A5)</f>
        <v>20960.05</v>
      </c>
    </row>
    <row r="28" spans="2:12" x14ac:dyDescent="0.25">
      <c r="B28" s="39" t="s">
        <v>34</v>
      </c>
      <c r="C28" s="39"/>
    </row>
    <row r="29" spans="2:12" x14ac:dyDescent="0.25">
      <c r="B29" s="6" t="s">
        <v>1</v>
      </c>
      <c r="C29" s="6">
        <f>COUNTA(K5:K12)</f>
        <v>3</v>
      </c>
    </row>
    <row r="30" spans="2:12" x14ac:dyDescent="0.25">
      <c r="B30" s="6" t="s">
        <v>2</v>
      </c>
      <c r="C30" s="8">
        <f>K14</f>
        <v>88797.45</v>
      </c>
    </row>
  </sheetData>
  <mergeCells count="5">
    <mergeCell ref="B28:C28"/>
    <mergeCell ref="B2:N2"/>
    <mergeCell ref="B24:C24"/>
    <mergeCell ref="B16:C16"/>
    <mergeCell ref="B20:C20"/>
  </mergeCells>
  <hyperlinks>
    <hyperlink ref="I6" r:id="rId1" display="https://intranet.trt9.jus.br/intranet2/f?p=390:41:215134833142155::NO:RP:P41_CD_TB_PROCESSO,P41_CD_TB_VALOR:280160,7642110"/>
    <hyperlink ref="I7" r:id="rId2" display="https://intranet.trt9.jus.br/intranet2/f?p=390:41:213192189947595::NO:RP:P41_CD_TB_PROCESSO,P41_CD_TB_VALOR:280712,7676339"/>
    <hyperlink ref="I11" r:id="rId3"/>
    <hyperlink ref="I8" r:id="rId4"/>
  </hyperlinks>
  <pageMargins left="0.511811024" right="0.511811024" top="0.78740157499999996" bottom="0.78740157499999996" header="0.31496062000000002" footer="0.31496062000000002"/>
  <pageSetup paperSize="9" orientation="portrait"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4DDC848-5AB6-4C55-9FD6-508E10328743}">
            <x14:iconSet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L14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B4" sqref="B4"/>
    </sheetView>
  </sheetViews>
  <sheetFormatPr defaultRowHeight="15" x14ac:dyDescent="0.25"/>
  <cols>
    <col min="1" max="1" width="18" bestFit="1" customWidth="1"/>
    <col min="2" max="2" width="36.85546875" bestFit="1" customWidth="1"/>
  </cols>
  <sheetData>
    <row r="3" spans="1:2" x14ac:dyDescent="0.25">
      <c r="A3" s="11" t="s">
        <v>27</v>
      </c>
      <c r="B3" t="s">
        <v>33</v>
      </c>
    </row>
    <row r="4" spans="1:2" x14ac:dyDescent="0.25">
      <c r="A4" s="21" t="s">
        <v>29</v>
      </c>
      <c r="B4" s="22">
        <v>1</v>
      </c>
    </row>
    <row r="5" spans="1:2" x14ac:dyDescent="0.25">
      <c r="A5" s="21" t="s">
        <v>30</v>
      </c>
      <c r="B5" s="22">
        <v>1</v>
      </c>
    </row>
    <row r="6" spans="1:2" x14ac:dyDescent="0.25">
      <c r="A6" s="21" t="s">
        <v>31</v>
      </c>
      <c r="B6" s="22">
        <v>1</v>
      </c>
    </row>
    <row r="7" spans="1:2" x14ac:dyDescent="0.25">
      <c r="A7" s="21" t="s">
        <v>32</v>
      </c>
      <c r="B7" s="22">
        <v>2</v>
      </c>
    </row>
    <row r="8" spans="1:2" x14ac:dyDescent="0.25">
      <c r="A8" s="21" t="s">
        <v>55</v>
      </c>
      <c r="B8" s="22">
        <v>1</v>
      </c>
    </row>
    <row r="9" spans="1:2" x14ac:dyDescent="0.25">
      <c r="A9" s="21" t="s">
        <v>56</v>
      </c>
      <c r="B9" s="22">
        <v>2</v>
      </c>
    </row>
    <row r="10" spans="1:2" x14ac:dyDescent="0.25">
      <c r="A10" s="21" t="s">
        <v>22</v>
      </c>
      <c r="B10" s="22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RowHeight="15" x14ac:dyDescent="0.25"/>
  <cols>
    <col min="1" max="1" width="18" customWidth="1"/>
    <col min="2" max="2" width="37.42578125" customWidth="1"/>
  </cols>
  <sheetData>
    <row r="1" spans="1:2" x14ac:dyDescent="0.25">
      <c r="A1" s="11" t="s">
        <v>17</v>
      </c>
      <c r="B1" t="s">
        <v>12</v>
      </c>
    </row>
    <row r="3" spans="1:2" x14ac:dyDescent="0.25">
      <c r="A3" s="11" t="s">
        <v>27</v>
      </c>
      <c r="B3" t="s">
        <v>43</v>
      </c>
    </row>
    <row r="4" spans="1:2" x14ac:dyDescent="0.25">
      <c r="A4" s="21" t="s">
        <v>30</v>
      </c>
      <c r="B4" s="22">
        <v>1</v>
      </c>
    </row>
    <row r="5" spans="1:2" x14ac:dyDescent="0.25">
      <c r="A5" s="21" t="s">
        <v>31</v>
      </c>
      <c r="B5" s="22">
        <v>1</v>
      </c>
    </row>
    <row r="6" spans="1:2" x14ac:dyDescent="0.25">
      <c r="A6" s="21" t="s">
        <v>57</v>
      </c>
      <c r="B6" s="22">
        <v>1</v>
      </c>
    </row>
    <row r="7" spans="1:2" x14ac:dyDescent="0.25">
      <c r="A7" s="21" t="s">
        <v>22</v>
      </c>
      <c r="B7" s="22">
        <v>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Resumo</vt:lpstr>
      <vt:lpstr>Contratar no Próximo Mês</vt:lpstr>
      <vt:lpstr>Detalhes</vt:lpstr>
      <vt:lpstr>Qtd a contratar por mês</vt:lpstr>
      <vt:lpstr>Qtd executado por mês</vt:lpstr>
      <vt:lpstr>Resumo!Area_de_impressao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2022-09-02T12:09:08Z</dcterms:modified>
</cp:coreProperties>
</file>